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12" yWindow="312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<sst xmlns="http://schemas.openxmlformats.org/spreadsheetml/2006/main" count="164" uniqueCount="113">
  <si>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</si>
  <si>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</si>
  <si>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</si>
  <si>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</si>
  <si>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</si>
  <si>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</si>
  <si>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</si>
  <si>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</si>
  <si>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</si>
  <si>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</si>
  <si>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</si>
  <si>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</si>
  <si>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</si>
  <si>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</si>
  <si>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</si>
  <si>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</si>
  <si>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</si>
  <si>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</si>
  <si>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</si>
  <si>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</si>
  <si>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</si>
  <si>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</si>
  <si>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</si>
  <si>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</si>
  <si>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</si>
  <si>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</si>
  <si>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</si>
  <si>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</si>
  <si>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</si>
  <si>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</si>
  <si>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</si>
  <si>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</si>
  <si>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</si>
  <si>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</si>
  <si>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</si>
  <si>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</si>
  <si>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</si>
  <si>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</si>
  <si>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</si>
  <si>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</si>
  <si>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</si>
  <si>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</si>
  <si>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</si>
  <si>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</si>
  <si>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</si>
  <si>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</si>
  <si>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</si>
  <si>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</si>
  <si>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</si>
  <si>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</si>
  <si>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</si>
  <si>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</si>
  <si>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</si>
  <si>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</si>
  <si>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</si>
  <si>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</si>
  <si>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</si>
  <si>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</si>
  <si>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</si>
  <si>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</si>
  <si>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</si>
  <si>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</si>
  <si>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</si>
  <si>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</si>
  <si>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</si>
  <si>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</si>
  <si>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</si>
  <si>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</si>
  <si>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</si>
  <si>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</si>
  <si>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</si>
  <si>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</si>
  <si>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</si>
  <si>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</si>
  <si>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</si>
  <si>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</si>
  <si>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</si>
  <si>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</si>
  <si>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</si>
  <si>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</si>
  <si>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</si>
  <si>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</si>
  <si>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</si>
  <si>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</si>
  <si>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</si>
  <si>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</si>
  <si>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</si>
  <si>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</si>
  <si>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</si>
  <si>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</si>
  <si>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</si>
  <si>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</si>
  <si>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</si>
  <si>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</si>
  <si>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</si>
  <si>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</si>
  <si>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</si>
  <si>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</si>
  <si>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</si>
  <si>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</si>
  <si>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</si>
  <si>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</si>
  <si>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</si>
  <si>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</si>
  <si>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</si>
  <si>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</si>
  <si>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</si>
  <si>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</si>
  <si>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</si>
  <si>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</si>
  <si>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</si>
  <si>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</si>
  <si>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20.03.2018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</si>
</sst>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35316.80000000001</c:v>
                </c:pt>
                <c:pt idx="1">
                  <c:v>34071.70999999999</c:v>
                </c:pt>
                <c:pt idx="2">
                  <c:v>462.70000000000005</c:v>
                </c:pt>
                <c:pt idx="3">
                  <c:v>782.3900000000183</c:v>
                </c:pt>
              </c:numCache>
            </c:numRef>
          </c:val>
          <c:shape val="box"/>
        </c:ser>
        <c:shape val="box"/>
        <c:axId val="32850544"/>
        <c:axId val="54910577"/>
      </c:bar3DChart>
      <c:catAx>
        <c:axId val="3285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10577"/>
        <c:crosses val="autoZero"/>
        <c:auto val="1"/>
        <c:lblOffset val="100"/>
        <c:tickLblSkip val="1"/>
        <c:noMultiLvlLbl val="0"/>
      </c:catAx>
      <c:valAx>
        <c:axId val="54910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0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55"/>
          <c:w val="0.8435"/>
          <c:h val="0.67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97.7</c:v>
                </c:pt>
                <c:pt idx="4">
                  <c:v>52816.3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148085.30000000002</c:v>
                </c:pt>
                <c:pt idx="1">
                  <c:v>47773.5</c:v>
                </c:pt>
                <c:pt idx="2">
                  <c:v>118818.30000000002</c:v>
                </c:pt>
                <c:pt idx="3">
                  <c:v>3.4</c:v>
                </c:pt>
                <c:pt idx="4">
                  <c:v>3850.2</c:v>
                </c:pt>
                <c:pt idx="5">
                  <c:v>22685.800000000003</c:v>
                </c:pt>
                <c:pt idx="6">
                  <c:v>2439</c:v>
                </c:pt>
                <c:pt idx="7">
                  <c:v>288.5999999999949</c:v>
                </c:pt>
              </c:numCache>
            </c:numRef>
          </c:val>
          <c:shape val="box"/>
        </c:ser>
        <c:shape val="box"/>
        <c:axId val="12417714"/>
        <c:axId val="1845043"/>
      </c:bar3DChart>
      <c:catAx>
        <c:axId val="124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043"/>
        <c:crosses val="autoZero"/>
        <c:auto val="1"/>
        <c:lblOffset val="100"/>
        <c:tickLblSkip val="1"/>
        <c:noMultiLvlLbl val="0"/>
      </c:catAx>
      <c:valAx>
        <c:axId val="184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7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75849.90000000001</c:v>
                </c:pt>
                <c:pt idx="1">
                  <c:v>53913.500000000015</c:v>
                </c:pt>
                <c:pt idx="2">
                  <c:v>75849.90000000001</c:v>
                </c:pt>
              </c:numCache>
            </c:numRef>
          </c:val>
          <c:shape val="box"/>
        </c:ser>
        <c:shape val="box"/>
        <c:axId val="52818932"/>
        <c:axId val="10678517"/>
      </c:bar3DChart>
      <c:catAx>
        <c:axId val="5281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78517"/>
        <c:crosses val="autoZero"/>
        <c:auto val="1"/>
        <c:lblOffset val="100"/>
        <c:tickLblSkip val="1"/>
        <c:noMultiLvlLbl val="0"/>
      </c:catAx>
      <c:valAx>
        <c:axId val="10678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8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4017.9</c:v>
                </c:pt>
                <c:pt idx="1">
                  <c:v>2282.2</c:v>
                </c:pt>
                <c:pt idx="2">
                  <c:v>352.40000000000003</c:v>
                </c:pt>
                <c:pt idx="3">
                  <c:v>90.5</c:v>
                </c:pt>
                <c:pt idx="4">
                  <c:v>15.299999999999999</c:v>
                </c:pt>
                <c:pt idx="5">
                  <c:v>1277.5000000000002</c:v>
                </c:pt>
              </c:numCache>
            </c:numRef>
          </c:val>
          <c:shape val="box"/>
        </c:ser>
        <c:shape val="box"/>
        <c:axId val="23014966"/>
        <c:axId val="19577783"/>
      </c:bar3DChart>
      <c:catAx>
        <c:axId val="23014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77783"/>
        <c:crosses val="autoZero"/>
        <c:auto val="1"/>
        <c:lblOffset val="100"/>
        <c:tickLblSkip val="1"/>
        <c:noMultiLvlLbl val="0"/>
      </c:catAx>
      <c:valAx>
        <c:axId val="19577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4"/>
          <c:w val="0.86375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5494.9</c:v>
                </c:pt>
                <c:pt idx="1">
                  <c:v>3532.2999999999997</c:v>
                </c:pt>
                <c:pt idx="3">
                  <c:v>98.30000000000001</c:v>
                </c:pt>
                <c:pt idx="4">
                  <c:v>157.79999999999998</c:v>
                </c:pt>
                <c:pt idx="5">
                  <c:v>330</c:v>
                </c:pt>
                <c:pt idx="6">
                  <c:v>1376.5</c:v>
                </c:pt>
              </c:numCache>
            </c:numRef>
          </c:val>
          <c:shape val="box"/>
        </c:ser>
        <c:shape val="box"/>
        <c:axId val="64596344"/>
        <c:axId val="38012793"/>
      </c:bar3DChart>
      <c:catAx>
        <c:axId val="64596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12793"/>
        <c:crosses val="autoZero"/>
        <c:auto val="1"/>
        <c:lblOffset val="100"/>
        <c:tickLblSkip val="2"/>
        <c:noMultiLvlLbl val="0"/>
      </c:catAx>
      <c:valAx>
        <c:axId val="38012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6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689.4000000000002</c:v>
                </c:pt>
                <c:pt idx="1">
                  <c:v>551.6000000000001</c:v>
                </c:pt>
                <c:pt idx="3">
                  <c:v>103.3</c:v>
                </c:pt>
                <c:pt idx="4">
                  <c:v>0</c:v>
                </c:pt>
                <c:pt idx="5">
                  <c:v>34.50000000000007</c:v>
                </c:pt>
              </c:numCache>
            </c:numRef>
          </c:val>
          <c:shape val="box"/>
        </c:ser>
        <c:shape val="box"/>
        <c:axId val="54912442"/>
        <c:axId val="12538939"/>
      </c:bar3DChart>
      <c:catAx>
        <c:axId val="549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38939"/>
        <c:crosses val="autoZero"/>
        <c:auto val="1"/>
        <c:lblOffset val="100"/>
        <c:tickLblSkip val="1"/>
        <c:noMultiLvlLbl val="0"/>
      </c:catAx>
      <c:valAx>
        <c:axId val="12538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2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975"/>
          <c:w val="0.8525"/>
          <c:h val="0.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5901</c:v>
                </c:pt>
              </c:numCache>
            </c:numRef>
          </c:val>
          <c:shape val="box"/>
        </c:ser>
        <c:shape val="box"/>
        <c:axId val="9724668"/>
        <c:axId val="28123645"/>
      </c:bar3DChart>
      <c:catAx>
        <c:axId val="97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23645"/>
        <c:crosses val="autoZero"/>
        <c:auto val="1"/>
        <c:lblOffset val="100"/>
        <c:tickLblSkip val="1"/>
        <c:noMultiLvlLbl val="0"/>
      </c:catAx>
      <c:valAx>
        <c:axId val="28123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148085.30000000002</c:v>
                </c:pt>
                <c:pt idx="1">
                  <c:v>75849.90000000001</c:v>
                </c:pt>
                <c:pt idx="2">
                  <c:v>4017.9</c:v>
                </c:pt>
                <c:pt idx="3">
                  <c:v>5494.9</c:v>
                </c:pt>
                <c:pt idx="4">
                  <c:v>689.4000000000002</c:v>
                </c:pt>
                <c:pt idx="5">
                  <c:v>35316.80000000001</c:v>
                </c:pt>
                <c:pt idx="6">
                  <c:v>5901</c:v>
                </c:pt>
              </c:numCache>
            </c:numRef>
          </c:val>
          <c:shape val="box"/>
        </c:ser>
        <c:shape val="box"/>
        <c:axId val="16097598"/>
        <c:axId val="39710911"/>
      </c:bar3DChart>
      <c:catAx>
        <c:axId val="1609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0911"/>
        <c:crosses val="autoZero"/>
        <c:auto val="1"/>
        <c:lblOffset val="100"/>
        <c:tickLblSkip val="1"/>
        <c:noMultiLvlLbl val="0"/>
      </c:catAx>
      <c:valAx>
        <c:axId val="3971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7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113.10000000000001</c:v>
                </c:pt>
                <c:pt idx="5">
                  <c:v>1008465.3999999999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161679.81000000003</c:v>
                </c:pt>
                <c:pt idx="1">
                  <c:v>26835.700000000004</c:v>
                </c:pt>
                <c:pt idx="2">
                  <c:v>3960.3</c:v>
                </c:pt>
                <c:pt idx="3">
                  <c:v>4066.4</c:v>
                </c:pt>
                <c:pt idx="4">
                  <c:v>3.4</c:v>
                </c:pt>
                <c:pt idx="5">
                  <c:v>107893.58999999992</c:v>
                </c:pt>
              </c:numCache>
            </c:numRef>
          </c:val>
          <c:shape val="box"/>
        </c:ser>
        <c:shape val="box"/>
        <c:axId val="31072384"/>
        <c:axId val="6439041"/>
      </c:bar3DChart>
      <c:catAx>
        <c:axId val="3107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9041"/>
        <c:crosses val="autoZero"/>
        <c:auto val="1"/>
        <c:lblOffset val="100"/>
        <c:tickLblSkip val="1"/>
        <c:noMultiLvlLbl val="0"/>
      </c:catAx>
      <c:valAx>
        <c:axId val="6439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4" sqref="K13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8">
        <v>216035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18784.8+19.1+1564+604.6+17261.2+400.5+10875.2+151.3+0.7+306.3+593.7+110+1396.3+9132.6+10728.8+272.5+616.2+58.8+521.9+257.8+1268.1+880.8+27792.6+9963.6+1287.2+1.6+60.1+4.3+1251.3+2463.2+25258.1+204.9+66.2+1991.6+1935.4</f>
        <v>148085.30000000002</v>
      </c>
      <c r="E6" s="3">
        <f>D6/D152*100</f>
        <v>48.64199485480189</v>
      </c>
      <c r="F6" s="3">
        <f>D6/B6*100</f>
        <v>68.5469021223413</v>
      </c>
      <c r="G6" s="3">
        <f aca="true" t="shared" si="0" ref="G6:G43">D6/C6*100</f>
        <v>17.911197121344987</v>
      </c>
      <c r="H6" s="40">
        <f>B6-D6</f>
        <v>67949.69999999998</v>
      </c>
      <c r="I6" s="40">
        <f aca="true" t="shared" si="1" ref="I6:I43">C6-D6</f>
        <v>678689.7</v>
      </c>
      <c r="J6" s="93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8282.7+10875.2+9132.6+9963.6+4.3+9515.1</f>
        <v>47773.5</v>
      </c>
      <c r="E7" s="146">
        <f>D7/D6*100</f>
        <v>32.260798337174585</v>
      </c>
      <c r="F7" s="146">
        <f>D7/B7*100</f>
        <v>83.0283217585351</v>
      </c>
      <c r="G7" s="146">
        <f>D7/C7*100</f>
        <v>83.0283217585351</v>
      </c>
      <c r="H7" s="145">
        <f>B7-D7</f>
        <v>9765.300000000003</v>
      </c>
      <c r="I7" s="145">
        <f t="shared" si="1"/>
        <v>9765.300000000003</v>
      </c>
      <c r="K7" s="156"/>
      <c r="L7" s="141"/>
    </row>
    <row r="8" spans="1:12" s="93" customFormat="1" ht="18">
      <c r="A8" s="103" t="s">
        <v>3</v>
      </c>
      <c r="B8" s="128">
        <v>153480.2</v>
      </c>
      <c r="C8" s="129">
        <v>649221.9</v>
      </c>
      <c r="D8" s="105">
        <f>18784.8+17058.5+10875.2+340.5+963.8+9132.6+10728.8+20670.9+9963.6+30.7+4.3+37.1+20227.5</f>
        <v>118818.30000000002</v>
      </c>
      <c r="E8" s="107">
        <f>D8/D6*100</f>
        <v>80.23639078287988</v>
      </c>
      <c r="F8" s="107">
        <f>D8/B8*100</f>
        <v>77.41604454515958</v>
      </c>
      <c r="G8" s="107">
        <f t="shared" si="0"/>
        <v>18.30164694074553</v>
      </c>
      <c r="H8" s="105">
        <f>B8-D8</f>
        <v>34661.899999999994</v>
      </c>
      <c r="I8" s="105">
        <f t="shared" si="1"/>
        <v>530403.6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</f>
        <v>3.4</v>
      </c>
      <c r="E9" s="130">
        <f>D9/D6*100</f>
        <v>0.0022959740095742113</v>
      </c>
      <c r="F9" s="107">
        <f>D9/B9*100</f>
        <v>11.03896103896104</v>
      </c>
      <c r="G9" s="107">
        <f t="shared" si="0"/>
        <v>3.480040941658137</v>
      </c>
      <c r="H9" s="105">
        <f aca="true" t="shared" si="2" ref="H9:H43">B9-D9</f>
        <v>27.400000000000002</v>
      </c>
      <c r="I9" s="105">
        <f t="shared" si="1"/>
        <v>94.3</v>
      </c>
      <c r="K9" s="156"/>
      <c r="L9" s="141"/>
    </row>
    <row r="10" spans="1:12" s="93" customFormat="1" ht="18">
      <c r="A10" s="103" t="s">
        <v>1</v>
      </c>
      <c r="B10" s="128">
        <v>14028.9</v>
      </c>
      <c r="C10" s="129">
        <v>52816.3</v>
      </c>
      <c r="D10" s="147">
        <f>48.9+218.8+88.4+85.8+204.3+521.3+87.9+293.2+244.8+269.9+23.7+37.8+76.9+443.5+72.7+206+64-0.1+91.4+327.2+264.1+9.2+95.9+74.6</f>
        <v>3850.2</v>
      </c>
      <c r="E10" s="107">
        <f>D10/D6*100</f>
        <v>2.599987979900773</v>
      </c>
      <c r="F10" s="107">
        <f aca="true" t="shared" si="3" ref="F10:F41">D10/B10*100</f>
        <v>27.4447747150525</v>
      </c>
      <c r="G10" s="107">
        <f t="shared" si="0"/>
        <v>7.289795006465806</v>
      </c>
      <c r="H10" s="105">
        <f t="shared" si="2"/>
        <v>10178.7</v>
      </c>
      <c r="I10" s="105">
        <f t="shared" si="1"/>
        <v>48966.100000000006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</f>
        <v>22685.800000000003</v>
      </c>
      <c r="E11" s="107">
        <f>D11/D6*100</f>
        <v>15.319413878352545</v>
      </c>
      <c r="F11" s="107">
        <f t="shared" si="3"/>
        <v>54.61075710925859</v>
      </c>
      <c r="G11" s="107">
        <f t="shared" si="0"/>
        <v>25.728912902450208</v>
      </c>
      <c r="H11" s="105">
        <f t="shared" si="2"/>
        <v>18855.1</v>
      </c>
      <c r="I11" s="105">
        <f t="shared" si="1"/>
        <v>65486.59999999999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</f>
        <v>2439</v>
      </c>
      <c r="E12" s="107">
        <f>D12/D6*100</f>
        <v>1.6470237086327948</v>
      </c>
      <c r="F12" s="107">
        <f t="shared" si="3"/>
        <v>72.59792832480058</v>
      </c>
      <c r="G12" s="107">
        <f t="shared" si="0"/>
        <v>19.147432878002828</v>
      </c>
      <c r="H12" s="105">
        <f>B12-D12</f>
        <v>920.5999999999999</v>
      </c>
      <c r="I12" s="105">
        <f t="shared" si="1"/>
        <v>10299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23728.699999999968</v>
      </c>
      <c r="D13" s="129">
        <f>D6-D8-D9-D10-D11-D12</f>
        <v>288.5999999999949</v>
      </c>
      <c r="E13" s="107">
        <f>D13/D6*100</f>
        <v>0.19488767622444286</v>
      </c>
      <c r="F13" s="107">
        <f t="shared" si="3"/>
        <v>8.028709731263458</v>
      </c>
      <c r="G13" s="107">
        <f t="shared" si="0"/>
        <v>1.2162486777615094</v>
      </c>
      <c r="H13" s="105">
        <f t="shared" si="2"/>
        <v>3305.9999999999877</v>
      </c>
      <c r="I13" s="105">
        <f t="shared" si="1"/>
        <v>23440.099999999973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</f>
        <v>75849.90000000001</v>
      </c>
      <c r="E18" s="3">
        <f>D18/D152*100</f>
        <v>24.91462991625258</v>
      </c>
      <c r="F18" s="3">
        <f>D18/B18*100</f>
        <v>71.54658740721807</v>
      </c>
      <c r="G18" s="3">
        <f t="shared" si="0"/>
        <v>17.88273765388075</v>
      </c>
      <c r="H18" s="40">
        <f>B18-D18</f>
        <v>30164.79999999999</v>
      </c>
      <c r="I18" s="40">
        <f t="shared" si="1"/>
        <v>348301.6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</f>
        <v>53913.500000000015</v>
      </c>
      <c r="E19" s="146">
        <f>D19/D18*100</f>
        <v>71.0791972039515</v>
      </c>
      <c r="F19" s="146">
        <f t="shared" si="3"/>
        <v>81.6762310479815</v>
      </c>
      <c r="G19" s="146">
        <f t="shared" si="0"/>
        <v>23.835913805452154</v>
      </c>
      <c r="H19" s="145">
        <f t="shared" si="2"/>
        <v>12095.299999999988</v>
      </c>
      <c r="I19" s="145">
        <f t="shared" si="1"/>
        <v>172272.5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75849.90000000001</v>
      </c>
      <c r="E25" s="107">
        <f>D25/D18*100</f>
        <v>100</v>
      </c>
      <c r="F25" s="107">
        <f t="shared" si="3"/>
        <v>71.54658740721807</v>
      </c>
      <c r="G25" s="107">
        <f t="shared" si="0"/>
        <v>17.88273765388075</v>
      </c>
      <c r="H25" s="105">
        <f t="shared" si="2"/>
        <v>30164.79999999999</v>
      </c>
      <c r="I25" s="105">
        <f t="shared" si="1"/>
        <v>348301.6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364.6+44.8+35.8+191.3+646.1+25.1+164.7+15+5.1+531+54.3+2.5+15.8+202.7+1.6+22.1+596.2+0.1+14.1+123.8+80.3+68.1+398.3+3.2+1+245+165.3</f>
        <v>4017.9</v>
      </c>
      <c r="E33" s="3">
        <f>D33/D152*100</f>
        <v>1.319770909922244</v>
      </c>
      <c r="F33" s="3">
        <f>D33/B33*100</f>
        <v>64.24733761872781</v>
      </c>
      <c r="G33" s="3">
        <f t="shared" si="0"/>
        <v>16.19787866204934</v>
      </c>
      <c r="H33" s="40">
        <f t="shared" si="2"/>
        <v>2235.9</v>
      </c>
      <c r="I33" s="40">
        <f t="shared" si="1"/>
        <v>20787.199999999997</v>
      </c>
      <c r="J33" s="9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</f>
        <v>2282.2</v>
      </c>
      <c r="E34" s="107">
        <f>D34/D33*100</f>
        <v>56.800816346847846</v>
      </c>
      <c r="F34" s="107">
        <f t="shared" si="3"/>
        <v>75.65721863086358</v>
      </c>
      <c r="G34" s="107">
        <f t="shared" si="0"/>
        <v>17.682426045589075</v>
      </c>
      <c r="H34" s="105">
        <f t="shared" si="2"/>
        <v>734.3000000000002</v>
      </c>
      <c r="I34" s="105">
        <f t="shared" si="1"/>
        <v>10624.400000000001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0.3+11.3+141.7+12.6+0.9+0.4+12.9+1.3+0.5+169.4+1.1</f>
        <v>352.40000000000003</v>
      </c>
      <c r="E36" s="107">
        <f>D36/D33*100</f>
        <v>8.770750889768287</v>
      </c>
      <c r="F36" s="107">
        <f t="shared" si="3"/>
        <v>49.231628946633144</v>
      </c>
      <c r="G36" s="107">
        <f t="shared" si="0"/>
        <v>19.76444195176669</v>
      </c>
      <c r="H36" s="105">
        <f t="shared" si="2"/>
        <v>363.3999999999999</v>
      </c>
      <c r="I36" s="105">
        <f t="shared" si="1"/>
        <v>1430.6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</f>
        <v>90.5</v>
      </c>
      <c r="E37" s="114">
        <f>D37/D33*100</f>
        <v>2.2524204186266457</v>
      </c>
      <c r="F37" s="114">
        <f t="shared" si="3"/>
        <v>61.1073598919649</v>
      </c>
      <c r="G37" s="114">
        <f t="shared" si="0"/>
        <v>8.978174603174603</v>
      </c>
      <c r="H37" s="110">
        <f t="shared" si="2"/>
        <v>57.599999999999994</v>
      </c>
      <c r="I37" s="110">
        <f t="shared" si="1"/>
        <v>917.5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0.3807959381766594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1277.5000000000002</v>
      </c>
      <c r="E39" s="107">
        <f>D39/D33*100</f>
        <v>31.795216406580558</v>
      </c>
      <c r="F39" s="107">
        <f t="shared" si="3"/>
        <v>54.17497137525975</v>
      </c>
      <c r="G39" s="107">
        <f t="shared" si="0"/>
        <v>14.152458816621804</v>
      </c>
      <c r="H39" s="105">
        <f>B39-D39</f>
        <v>1080.5999999999997</v>
      </c>
      <c r="I39" s="105">
        <f t="shared" si="1"/>
        <v>7749.199999999999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D43/D152*100</f>
        <v>0.04480369150884643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</f>
        <v>2257.2</v>
      </c>
      <c r="E45" s="3">
        <f>D45/D152*100</f>
        <v>0.7414288304528458</v>
      </c>
      <c r="F45" s="3">
        <f>D45/B45*100</f>
        <v>68.12132186509733</v>
      </c>
      <c r="G45" s="3">
        <f aca="true" t="shared" si="5" ref="G45:G76">D45/C45*100</f>
        <v>16.626032129519825</v>
      </c>
      <c r="H45" s="40">
        <f>B45-D45</f>
        <v>1056.3000000000002</v>
      </c>
      <c r="I45" s="40">
        <f aca="true" t="shared" si="6" ref="I45:I77">C45-D45</f>
        <v>11319.099999999999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</f>
        <v>2090.2</v>
      </c>
      <c r="E46" s="107">
        <f>D46/D45*100</f>
        <v>92.60145312776892</v>
      </c>
      <c r="F46" s="107">
        <f aca="true" t="shared" si="7" ref="F46:F74">D46/B46*100</f>
        <v>72.52350716491446</v>
      </c>
      <c r="G46" s="107">
        <f t="shared" si="5"/>
        <v>17.053947325478934</v>
      </c>
      <c r="H46" s="105">
        <f aca="true" t="shared" si="8" ref="H46:H74">B46-D46</f>
        <v>791.9000000000001</v>
      </c>
      <c r="I46" s="105">
        <f t="shared" si="6"/>
        <v>10166.2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0.5227715754031544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</f>
        <v>126.3</v>
      </c>
      <c r="E49" s="107">
        <f>D49/D45*100</f>
        <v>5.5954279638490165</v>
      </c>
      <c r="F49" s="107">
        <f t="shared" si="7"/>
        <v>36.5874855156431</v>
      </c>
      <c r="G49" s="107">
        <f t="shared" si="5"/>
        <v>14.355535348942942</v>
      </c>
      <c r="H49" s="105">
        <f t="shared" si="8"/>
        <v>218.89999999999998</v>
      </c>
      <c r="I49" s="105">
        <f t="shared" si="6"/>
        <v>753.5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28.900000000000002</v>
      </c>
      <c r="E50" s="107">
        <f>D50/D45*100</f>
        <v>1.2803473329789121</v>
      </c>
      <c r="F50" s="107">
        <f t="shared" si="7"/>
        <v>43.98782343987817</v>
      </c>
      <c r="G50" s="107">
        <f t="shared" si="5"/>
        <v>8.507506623491324</v>
      </c>
      <c r="H50" s="105">
        <f t="shared" si="8"/>
        <v>36.8000000000001</v>
      </c>
      <c r="I50" s="105">
        <f t="shared" si="6"/>
        <v>310.7999999999997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</f>
        <v>5494.9</v>
      </c>
      <c r="E51" s="3">
        <f>D51/D152*100</f>
        <v>1.8049252527269812</v>
      </c>
      <c r="F51" s="3">
        <f>D51/B51*100</f>
        <v>71.55376722139751</v>
      </c>
      <c r="G51" s="3">
        <f t="shared" si="5"/>
        <v>14.796932307178592</v>
      </c>
      <c r="H51" s="40">
        <f>B51-D51</f>
        <v>2184.5</v>
      </c>
      <c r="I51" s="40">
        <f t="shared" si="6"/>
        <v>31640.5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</f>
        <v>3532.2999999999997</v>
      </c>
      <c r="E52" s="107">
        <f>D52/D51*100</f>
        <v>64.28324446304755</v>
      </c>
      <c r="F52" s="107">
        <f t="shared" si="7"/>
        <v>78.6826454012875</v>
      </c>
      <c r="G52" s="107">
        <f t="shared" si="5"/>
        <v>17.57590534098938</v>
      </c>
      <c r="H52" s="105">
        <f t="shared" si="8"/>
        <v>957.0000000000005</v>
      </c>
      <c r="I52" s="105">
        <f t="shared" si="6"/>
        <v>16565.100000000002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</f>
        <v>98.30000000000001</v>
      </c>
      <c r="E54" s="107">
        <f>D54/D51*100</f>
        <v>1.7889315547143718</v>
      </c>
      <c r="F54" s="107">
        <f t="shared" si="7"/>
        <v>56.10730593607307</v>
      </c>
      <c r="G54" s="107">
        <f t="shared" si="5"/>
        <v>9.893317230273754</v>
      </c>
      <c r="H54" s="105">
        <f t="shared" si="8"/>
        <v>76.89999999999998</v>
      </c>
      <c r="I54" s="105">
        <f t="shared" si="6"/>
        <v>895.3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</f>
        <v>157.79999999999998</v>
      </c>
      <c r="E55" s="107">
        <f>D55/D51*100</f>
        <v>2.8717538080765803</v>
      </c>
      <c r="F55" s="107">
        <f t="shared" si="7"/>
        <v>45.88543181157313</v>
      </c>
      <c r="G55" s="107">
        <f t="shared" si="5"/>
        <v>12.935486515288137</v>
      </c>
      <c r="H55" s="105">
        <f t="shared" si="8"/>
        <v>186.1</v>
      </c>
      <c r="I55" s="105">
        <f t="shared" si="6"/>
        <v>1062.1000000000001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110+110+110</f>
        <v>330</v>
      </c>
      <c r="E56" s="107">
        <f>D56/D51*100</f>
        <v>6.005568800160148</v>
      </c>
      <c r="F56" s="107">
        <f>D56/B56*100</f>
        <v>100</v>
      </c>
      <c r="G56" s="107">
        <f>D56/C56*100</f>
        <v>2.5</v>
      </c>
      <c r="H56" s="105">
        <f t="shared" si="8"/>
        <v>0</v>
      </c>
      <c r="I56" s="105">
        <f t="shared" si="6"/>
        <v>12870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1376.5</v>
      </c>
      <c r="E57" s="107">
        <f>D57/D51*100</f>
        <v>25.05050137400135</v>
      </c>
      <c r="F57" s="107">
        <f t="shared" si="7"/>
        <v>58.799658265698426</v>
      </c>
      <c r="G57" s="107">
        <f t="shared" si="5"/>
        <v>85.46504408295044</v>
      </c>
      <c r="H57" s="105">
        <f>B57-D57</f>
        <v>964.4999999999995</v>
      </c>
      <c r="I57" s="105">
        <f>C57-D57</f>
        <v>234.10000000000036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</f>
        <v>689.4000000000002</v>
      </c>
      <c r="E59" s="3">
        <f>D59/D152*100</f>
        <v>0.22644915635043067</v>
      </c>
      <c r="F59" s="3">
        <f>D59/B59*100</f>
        <v>70.87488434255168</v>
      </c>
      <c r="G59" s="3">
        <f t="shared" si="5"/>
        <v>7.441549189352563</v>
      </c>
      <c r="H59" s="40">
        <f>B59-D59</f>
        <v>283.29999999999984</v>
      </c>
      <c r="I59" s="40">
        <f t="shared" si="6"/>
        <v>8574.800000000001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</f>
        <v>551.6000000000001</v>
      </c>
      <c r="E60" s="107">
        <f>D60/D59*100</f>
        <v>80.01160429358862</v>
      </c>
      <c r="F60" s="107">
        <f t="shared" si="7"/>
        <v>73.81239127525761</v>
      </c>
      <c r="G60" s="107">
        <f t="shared" si="5"/>
        <v>17.681187293650037</v>
      </c>
      <c r="H60" s="105">
        <f t="shared" si="8"/>
        <v>195.69999999999982</v>
      </c>
      <c r="I60" s="105">
        <f t="shared" si="6"/>
        <v>2568.0999999999995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</f>
        <v>103.3</v>
      </c>
      <c r="E62" s="107">
        <f>D62/D59*100</f>
        <v>14.984044096315632</v>
      </c>
      <c r="F62" s="107">
        <f t="shared" si="7"/>
        <v>67.12150747238465</v>
      </c>
      <c r="G62" s="107">
        <f t="shared" si="5"/>
        <v>26.238252476504954</v>
      </c>
      <c r="H62" s="105">
        <f t="shared" si="8"/>
        <v>50.60000000000001</v>
      </c>
      <c r="I62" s="105">
        <f t="shared" si="6"/>
        <v>290.4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34.50000000000007</v>
      </c>
      <c r="E64" s="107">
        <f>D64/D59*100</f>
        <v>5.004351610095744</v>
      </c>
      <c r="F64" s="107">
        <f t="shared" si="7"/>
        <v>48.251748251748296</v>
      </c>
      <c r="G64" s="107">
        <f t="shared" si="5"/>
        <v>6.590257879656165</v>
      </c>
      <c r="H64" s="105">
        <f t="shared" si="8"/>
        <v>37.000000000000014</v>
      </c>
      <c r="I64" s="105">
        <f t="shared" si="6"/>
        <v>489.0000000000006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D69/D152*100</f>
        <v>0.05567614157440961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v>200580.6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</f>
        <v>35316.80000000001</v>
      </c>
      <c r="E90" s="3">
        <f>D90/D152*100</f>
        <v>11.600608594425427</v>
      </c>
      <c r="F90" s="3">
        <f aca="true" t="shared" si="11" ref="F90:F96">D90/B90*100</f>
        <v>69.1706409440337</v>
      </c>
      <c r="G90" s="3">
        <f t="shared" si="9"/>
        <v>17.60728604860092</v>
      </c>
      <c r="H90" s="40">
        <f aca="true" t="shared" si="12" ref="H90:H96">B90-D90</f>
        <v>15740.69999999999</v>
      </c>
      <c r="I90" s="40">
        <f t="shared" si="10"/>
        <v>165263.8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v>190000</v>
      </c>
      <c r="D91" s="105">
        <f>3071.3+1190.01+77.9+810.1+1179.1+5434.9+841.3+37+143.9+8.8+37.8+16.1+28.3+518.4+4342.6+40+45.8+973+734.6+5248.7+3382.5+52.7+9.8+18.7+6.1+92.1+475.7+4462.8+595+196.7</f>
        <v>34071.70999999999</v>
      </c>
      <c r="E91" s="107">
        <f>D91/D90*100</f>
        <v>96.47451071444746</v>
      </c>
      <c r="F91" s="107">
        <f t="shared" si="11"/>
        <v>71.01735012485251</v>
      </c>
      <c r="G91" s="107">
        <f t="shared" si="9"/>
        <v>17.932478947368416</v>
      </c>
      <c r="H91" s="105">
        <f t="shared" si="12"/>
        <v>13904.890000000007</v>
      </c>
      <c r="I91" s="105">
        <f t="shared" si="10"/>
        <v>155928.29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</f>
        <v>462.70000000000005</v>
      </c>
      <c r="E92" s="107">
        <f>D92/D90*100</f>
        <v>1.3101413491596066</v>
      </c>
      <c r="F92" s="107">
        <f t="shared" si="11"/>
        <v>42.476819976131466</v>
      </c>
      <c r="G92" s="107">
        <f t="shared" si="9"/>
        <v>16.665466071171302</v>
      </c>
      <c r="H92" s="105">
        <f t="shared" si="12"/>
        <v>626.5999999999999</v>
      </c>
      <c r="I92" s="105">
        <f t="shared" si="10"/>
        <v>2313.7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7804.200000000006</v>
      </c>
      <c r="D94" s="129">
        <f>D90-D91-D92-D93</f>
        <v>782.3900000000183</v>
      </c>
      <c r="E94" s="107">
        <f>D94/D90*100</f>
        <v>2.2153479363929294</v>
      </c>
      <c r="F94" s="107">
        <f t="shared" si="11"/>
        <v>39.28449487849054</v>
      </c>
      <c r="G94" s="107">
        <f>D94/C94*100</f>
        <v>10.025242817970037</v>
      </c>
      <c r="H94" s="105">
        <f t="shared" si="12"/>
        <v>1209.2099999999832</v>
      </c>
      <c r="I94" s="105">
        <f>C94-D94</f>
        <v>7021.809999999988</v>
      </c>
      <c r="K94" s="156"/>
    </row>
    <row r="95" spans="1:11" ht="18">
      <c r="A95" s="82" t="s">
        <v>12</v>
      </c>
      <c r="B95" s="91">
        <f>11463.9+100</f>
        <v>11563.9</v>
      </c>
      <c r="C95" s="85">
        <v>46414.5</v>
      </c>
      <c r="D95" s="84">
        <f>627.6+194.6+194.6+1234+510.7+28.2+0.5+182.1+337.6+34.8+102.9+588.2+1248.7+97.9+0.7+344.5+13.1+160.3</f>
        <v>5901</v>
      </c>
      <c r="E95" s="81">
        <f>D95/D152*100</f>
        <v>1.9383180615374105</v>
      </c>
      <c r="F95" s="83">
        <f t="shared" si="11"/>
        <v>51.02949696901564</v>
      </c>
      <c r="G95" s="80">
        <f>D95/C95*100</f>
        <v>12.713699382736</v>
      </c>
      <c r="H95" s="84">
        <f t="shared" si="12"/>
        <v>5662.9</v>
      </c>
      <c r="I95" s="87">
        <f>C95-D95</f>
        <v>40513.5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</f>
        <v>2539.2</v>
      </c>
      <c r="E96" s="135">
        <f>D96/D95*100</f>
        <v>43.02999491611591</v>
      </c>
      <c r="F96" s="136">
        <f t="shared" si="11"/>
        <v>66.14911686552388</v>
      </c>
      <c r="G96" s="137">
        <f>D96/C96*100</f>
        <v>19.8155171606499</v>
      </c>
      <c r="H96" s="138">
        <f t="shared" si="12"/>
        <v>1299.4</v>
      </c>
      <c r="I96" s="127">
        <f>C96-D96</f>
        <v>10275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</f>
        <v>1268.3</v>
      </c>
      <c r="E102" s="17">
        <f>D102/D152*100</f>
        <v>0.4166020670137092</v>
      </c>
      <c r="F102" s="17">
        <f>D102/B102*100</f>
        <v>44.77827990396837</v>
      </c>
      <c r="G102" s="17">
        <f aca="true" t="shared" si="14" ref="G102:G150">D102/C102*100</f>
        <v>11.257267119336085</v>
      </c>
      <c r="H102" s="65">
        <f aca="true" t="shared" si="15" ref="H102:H107">B102-D102</f>
        <v>1564.1000000000001</v>
      </c>
      <c r="I102" s="65">
        <f aca="true" t="shared" si="16" ref="I102:I150">C102-D102</f>
        <v>9998.2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</f>
        <v>1268</v>
      </c>
      <c r="E104" s="107">
        <f>D104/D102*100</f>
        <v>99.97634629030986</v>
      </c>
      <c r="F104" s="107">
        <f aca="true" t="shared" si="17" ref="F104:F150">D104/B104*100</f>
        <v>50.97897318377357</v>
      </c>
      <c r="G104" s="107">
        <f t="shared" si="14"/>
        <v>14.168864256022884</v>
      </c>
      <c r="H104" s="105">
        <f t="shared" si="15"/>
        <v>1219.3000000000002</v>
      </c>
      <c r="I104" s="105">
        <f t="shared" si="16"/>
        <v>7681.200000000001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0.2999999999999545</v>
      </c>
      <c r="E106" s="126">
        <f>D106/D102*100</f>
        <v>0.023653709690132817</v>
      </c>
      <c r="F106" s="126">
        <f t="shared" si="17"/>
        <v>0.09718172983477638</v>
      </c>
      <c r="G106" s="126">
        <f t="shared" si="14"/>
        <v>0.015357051446120016</v>
      </c>
      <c r="H106" s="127">
        <f>B106-D106</f>
        <v>308.39999999999986</v>
      </c>
      <c r="I106" s="127">
        <f t="shared" si="16"/>
        <v>1953.2</v>
      </c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72329.4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25252.6</v>
      </c>
      <c r="E107" s="68">
        <f>D107/D152*100</f>
        <v>8.294792523433252</v>
      </c>
      <c r="F107" s="68">
        <f>D107/B107*100</f>
        <v>34.91332708414559</v>
      </c>
      <c r="G107" s="68">
        <f t="shared" si="14"/>
        <v>5.148255512296539</v>
      </c>
      <c r="H107" s="67">
        <f t="shared" si="15"/>
        <v>47076.799999999996</v>
      </c>
      <c r="I107" s="67">
        <f t="shared" si="16"/>
        <v>465255.30000000005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</f>
        <v>744.7999999999998</v>
      </c>
      <c r="E108" s="100">
        <f>D108/D107*100</f>
        <v>2.9493992697781612</v>
      </c>
      <c r="F108" s="100">
        <f t="shared" si="17"/>
        <v>61.4166735383854</v>
      </c>
      <c r="G108" s="100">
        <f t="shared" si="14"/>
        <v>16.7032967032967</v>
      </c>
      <c r="H108" s="101">
        <f aca="true" t="shared" si="18" ref="H108:H150">B108-D108</f>
        <v>467.9000000000002</v>
      </c>
      <c r="I108" s="101">
        <f t="shared" si="16"/>
        <v>3714.2000000000003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54.001074113856085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</f>
        <v>443</v>
      </c>
      <c r="E114" s="100">
        <f>D114/D107*100</f>
        <v>1.7542748073465702</v>
      </c>
      <c r="F114" s="100">
        <f t="shared" si="17"/>
        <v>52.60657879111744</v>
      </c>
      <c r="G114" s="100">
        <f t="shared" si="14"/>
        <v>13.377623433489354</v>
      </c>
      <c r="H114" s="101">
        <f t="shared" si="18"/>
        <v>399.1</v>
      </c>
      <c r="I114" s="101">
        <f t="shared" si="16"/>
        <v>2868.5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</f>
        <v>109.50000000000001</v>
      </c>
      <c r="E118" s="100">
        <f>D118/D107*100</f>
        <v>0.4336187164885993</v>
      </c>
      <c r="F118" s="100">
        <f t="shared" si="17"/>
        <v>70.1923076923077</v>
      </c>
      <c r="G118" s="100">
        <f t="shared" si="14"/>
        <v>22.274206672091132</v>
      </c>
      <c r="H118" s="101">
        <f t="shared" si="18"/>
        <v>46.499999999999986</v>
      </c>
      <c r="I118" s="101">
        <f t="shared" si="16"/>
        <v>382.1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</f>
        <v>90.8</v>
      </c>
      <c r="E119" s="107">
        <f>D119/D118*100</f>
        <v>82.92237442922374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0.04751985934121635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</f>
        <v>10055.7</v>
      </c>
      <c r="E124" s="114">
        <f>D124/D107*100</f>
        <v>39.820454131455776</v>
      </c>
      <c r="F124" s="100">
        <f t="shared" si="17"/>
        <v>87.59702077616622</v>
      </c>
      <c r="G124" s="100">
        <f t="shared" si="14"/>
        <v>22.094952242629855</v>
      </c>
      <c r="H124" s="101">
        <f t="shared" si="18"/>
        <v>1423.7999999999993</v>
      </c>
      <c r="I124" s="101">
        <f t="shared" si="16"/>
        <v>35455.600000000006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K127" s="156"/>
      <c r="L127" s="102"/>
    </row>
    <row r="128" spans="1:12" s="115" customFormat="1" ht="36.75">
      <c r="A128" s="108" t="s">
        <v>57</v>
      </c>
      <c r="B128" s="109">
        <v>135.5</v>
      </c>
      <c r="C128" s="110">
        <v>942</v>
      </c>
      <c r="D128" s="111">
        <f>7+4.2+0.1+12.3+0.2+7.1+17.8+14.9+1.7+0.1+7.4</f>
        <v>72.8</v>
      </c>
      <c r="E128" s="114">
        <f>D128/D107*100</f>
        <v>0.28828714667004585</v>
      </c>
      <c r="F128" s="100">
        <f t="shared" si="17"/>
        <v>53.72693726937269</v>
      </c>
      <c r="G128" s="100">
        <f t="shared" si="14"/>
        <v>7.7282377919320595</v>
      </c>
      <c r="H128" s="101">
        <f t="shared" si="18"/>
        <v>62.7</v>
      </c>
      <c r="I128" s="101">
        <f t="shared" si="16"/>
        <v>869.2</v>
      </c>
      <c r="K128" s="156"/>
      <c r="L128" s="102"/>
    </row>
    <row r="129" spans="1:12" s="116" customFormat="1" ht="18">
      <c r="A129" s="103" t="s">
        <v>88</v>
      </c>
      <c r="B129" s="104">
        <v>31.8</v>
      </c>
      <c r="C129" s="105">
        <v>510.8</v>
      </c>
      <c r="D129" s="106">
        <f>7+7.1</f>
        <v>14.1</v>
      </c>
      <c r="E129" s="107">
        <f>D129/D128*100</f>
        <v>19.36813186813187</v>
      </c>
      <c r="F129" s="107">
        <f>D129/B129*100</f>
        <v>44.33962264150943</v>
      </c>
      <c r="G129" s="107">
        <f t="shared" si="14"/>
        <v>2.7603758809710257</v>
      </c>
      <c r="H129" s="105">
        <f t="shared" si="18"/>
        <v>17.700000000000003</v>
      </c>
      <c r="I129" s="105">
        <f t="shared" si="16"/>
        <v>496.7</v>
      </c>
      <c r="K129" s="156"/>
      <c r="L129" s="102"/>
    </row>
    <row r="130" spans="1:12" s="115" customFormat="1" ht="36.75">
      <c r="A130" s="108" t="s">
        <v>103</v>
      </c>
      <c r="B130" s="109">
        <v>60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60</v>
      </c>
      <c r="I130" s="101">
        <f t="shared" si="16"/>
        <v>485</v>
      </c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K133" s="156"/>
      <c r="L133" s="102"/>
    </row>
    <row r="134" spans="1:12" s="115" customFormat="1" ht="35.25" customHeight="1">
      <c r="A134" s="108" t="s">
        <v>87</v>
      </c>
      <c r="B134" s="109">
        <v>70</v>
      </c>
      <c r="C134" s="110">
        <v>383.2</v>
      </c>
      <c r="D134" s="111">
        <v>2.9</v>
      </c>
      <c r="E134" s="114">
        <f>D134/D107*100</f>
        <v>0.011483966007460619</v>
      </c>
      <c r="F134" s="100">
        <f t="shared" si="17"/>
        <v>4.142857142857142</v>
      </c>
      <c r="G134" s="100">
        <f t="shared" si="14"/>
        <v>0.75678496868476</v>
      </c>
      <c r="H134" s="101">
        <f t="shared" si="18"/>
        <v>67.1</v>
      </c>
      <c r="I134" s="101">
        <f t="shared" si="16"/>
        <v>380.3</v>
      </c>
      <c r="K134" s="156"/>
      <c r="L134" s="102"/>
    </row>
    <row r="135" spans="1:12" s="115" customFormat="1" ht="39" customHeight="1">
      <c r="A135" s="108" t="s">
        <v>54</v>
      </c>
      <c r="B135" s="109">
        <v>10</v>
      </c>
      <c r="C135" s="110">
        <v>350</v>
      </c>
      <c r="D135" s="111"/>
      <c r="E135" s="114">
        <f>D135/D107*100</f>
        <v>0</v>
      </c>
      <c r="F135" s="100">
        <f t="shared" si="17"/>
        <v>0</v>
      </c>
      <c r="G135" s="100">
        <f t="shared" si="14"/>
        <v>0</v>
      </c>
      <c r="H135" s="101">
        <f t="shared" si="18"/>
        <v>10</v>
      </c>
      <c r="I135" s="101">
        <f t="shared" si="16"/>
        <v>350</v>
      </c>
      <c r="K135" s="173"/>
      <c r="L135" s="174"/>
    </row>
    <row r="136" spans="1:12" s="116" customFormat="1" ht="18">
      <c r="A136" s="103" t="s">
        <v>88</v>
      </c>
      <c r="B136" s="104">
        <v>5</v>
      </c>
      <c r="C136" s="105">
        <v>110</v>
      </c>
      <c r="D136" s="106"/>
      <c r="E136" s="107"/>
      <c r="F136" s="100">
        <f>D136/B136*100</f>
        <v>0</v>
      </c>
      <c r="G136" s="107">
        <f>D136/C136*100</f>
        <v>0</v>
      </c>
      <c r="H136" s="105">
        <f>B136-D136</f>
        <v>5</v>
      </c>
      <c r="I136" s="105">
        <f>C136-D136</f>
        <v>110</v>
      </c>
      <c r="K136" s="173"/>
      <c r="L136" s="174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K137" s="173"/>
      <c r="L137" s="174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K138" s="173"/>
      <c r="L138" s="174"/>
    </row>
    <row r="139" spans="1:12" s="115" customFormat="1" ht="18">
      <c r="A139" s="108" t="s">
        <v>96</v>
      </c>
      <c r="B139" s="109">
        <v>421.2</v>
      </c>
      <c r="C139" s="110">
        <v>1760</v>
      </c>
      <c r="D139" s="111">
        <f>107.3+0.4+30.4+78.2+4.1+36.9</f>
        <v>257.3</v>
      </c>
      <c r="E139" s="114">
        <f>D139/D107*100</f>
        <v>1.0189049840412472</v>
      </c>
      <c r="F139" s="100">
        <f t="shared" si="17"/>
        <v>61.08736942070275</v>
      </c>
      <c r="G139" s="100">
        <f t="shared" si="14"/>
        <v>14.619318181818183</v>
      </c>
      <c r="H139" s="101">
        <f t="shared" si="18"/>
        <v>163.89999999999998</v>
      </c>
      <c r="I139" s="101">
        <f t="shared" si="16"/>
        <v>1502.7</v>
      </c>
      <c r="K139" s="173"/>
      <c r="L139" s="174"/>
    </row>
    <row r="140" spans="1:12" s="116" customFormat="1" ht="18">
      <c r="A140" s="113" t="s">
        <v>43</v>
      </c>
      <c r="B140" s="104">
        <f>285.3+62.8</f>
        <v>348.1</v>
      </c>
      <c r="C140" s="105">
        <v>1437.4</v>
      </c>
      <c r="D140" s="106">
        <f>107.3+25.4+76+34</f>
        <v>242.7</v>
      </c>
      <c r="E140" s="107">
        <f>D140/D139*100</f>
        <v>94.32568985619898</v>
      </c>
      <c r="F140" s="107">
        <f aca="true" t="shared" si="19" ref="F140:F149">D140/B140*100</f>
        <v>69.72134444125251</v>
      </c>
      <c r="G140" s="107">
        <f t="shared" si="14"/>
        <v>16.88465284541533</v>
      </c>
      <c r="H140" s="105">
        <f t="shared" si="18"/>
        <v>105.40000000000003</v>
      </c>
      <c r="I140" s="105">
        <f t="shared" si="16"/>
        <v>1194.7</v>
      </c>
      <c r="K140" s="173"/>
      <c r="L140" s="174"/>
    </row>
    <row r="141" spans="1:13" s="116" customFormat="1" ht="18">
      <c r="A141" s="103" t="s">
        <v>25</v>
      </c>
      <c r="B141" s="104">
        <f>18.7+0.2+3</f>
        <v>21.9</v>
      </c>
      <c r="C141" s="105">
        <v>40</v>
      </c>
      <c r="D141" s="106">
        <f>0.4+4.9+0.7</f>
        <v>6.000000000000001</v>
      </c>
      <c r="E141" s="107">
        <f>D141/D139*100</f>
        <v>2.3319082782743883</v>
      </c>
      <c r="F141" s="107">
        <f t="shared" si="19"/>
        <v>27.397260273972606</v>
      </c>
      <c r="G141" s="107">
        <f>D141/C141*100</f>
        <v>15.000000000000002</v>
      </c>
      <c r="H141" s="105">
        <f t="shared" si="18"/>
        <v>15.899999999999999</v>
      </c>
      <c r="I141" s="105">
        <f t="shared" si="16"/>
        <v>34</v>
      </c>
      <c r="K141" s="173"/>
      <c r="L141" s="174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K142" s="173"/>
      <c r="L142" s="174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3"/>
      <c r="L143" s="174"/>
    </row>
    <row r="144" spans="1:12" s="115" customFormat="1" ht="18">
      <c r="A144" s="119" t="s">
        <v>97</v>
      </c>
      <c r="B144" s="109">
        <f>10549.3-100</f>
        <v>10449.3</v>
      </c>
      <c r="C144" s="110">
        <v>56447.1</v>
      </c>
      <c r="D144" s="111">
        <f>254.7+197.5+629.8+725.8+539.8+84+74.2+508.7+16.5+120.5</f>
        <v>3151.4999999999995</v>
      </c>
      <c r="E144" s="114">
        <f>D144/D107*100</f>
        <v>12.479903059486942</v>
      </c>
      <c r="F144" s="100">
        <f t="shared" si="19"/>
        <v>30.159915018230883</v>
      </c>
      <c r="G144" s="100">
        <f t="shared" si="14"/>
        <v>5.583103472100426</v>
      </c>
      <c r="H144" s="101">
        <f t="shared" si="18"/>
        <v>7297.799999999999</v>
      </c>
      <c r="I144" s="101">
        <f t="shared" si="16"/>
        <v>53295.6</v>
      </c>
      <c r="K144" s="173"/>
      <c r="L144" s="174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73"/>
      <c r="L145" s="174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K146" s="173"/>
      <c r="L146" s="174"/>
    </row>
    <row r="147" spans="1:12" s="115" customFormat="1" ht="18">
      <c r="A147" s="108" t="s">
        <v>98</v>
      </c>
      <c r="B147" s="109">
        <v>46.4</v>
      </c>
      <c r="C147" s="110">
        <v>162.3</v>
      </c>
      <c r="D147" s="111">
        <f>46.4</f>
        <v>46.4</v>
      </c>
      <c r="E147" s="114">
        <f>D147/D107*100</f>
        <v>0.1837434561193699</v>
      </c>
      <c r="F147" s="100">
        <f t="shared" si="19"/>
        <v>100</v>
      </c>
      <c r="G147" s="100">
        <f t="shared" si="14"/>
        <v>28.58903265557609</v>
      </c>
      <c r="H147" s="101">
        <f t="shared" si="18"/>
        <v>0</v>
      </c>
      <c r="I147" s="101">
        <f t="shared" si="16"/>
        <v>115.9</v>
      </c>
      <c r="K147" s="173"/>
      <c r="L147" s="174"/>
    </row>
    <row r="148" spans="1:12" s="115" customFormat="1" ht="18" customHeight="1">
      <c r="A148" s="108" t="s">
        <v>77</v>
      </c>
      <c r="B148" s="109">
        <v>2700</v>
      </c>
      <c r="C148" s="110">
        <v>10563.8</v>
      </c>
      <c r="D148" s="111">
        <f>791.9+575.3+777.6</f>
        <v>2144.7999999999997</v>
      </c>
      <c r="E148" s="114">
        <f>D148/D107*100</f>
        <v>8.493382859586735</v>
      </c>
      <c r="F148" s="100">
        <f t="shared" si="19"/>
        <v>79.43703703703703</v>
      </c>
      <c r="G148" s="100">
        <f t="shared" si="14"/>
        <v>20.30329994888203</v>
      </c>
      <c r="H148" s="101">
        <f t="shared" si="18"/>
        <v>555.2000000000003</v>
      </c>
      <c r="I148" s="101">
        <f t="shared" si="16"/>
        <v>8419</v>
      </c>
      <c r="K148" s="173"/>
      <c r="L148" s="174"/>
    </row>
    <row r="149" spans="1:12" s="115" customFormat="1" ht="19.5" customHeight="1">
      <c r="A149" s="149" t="s">
        <v>50</v>
      </c>
      <c r="B149" s="150">
        <v>33343.2</v>
      </c>
      <c r="C149" s="151">
        <v>321056.7</v>
      </c>
      <c r="D149" s="152"/>
      <c r="E149" s="153">
        <f>D149/D107*100</f>
        <v>0</v>
      </c>
      <c r="F149" s="154">
        <f t="shared" si="19"/>
        <v>0</v>
      </c>
      <c r="G149" s="154">
        <f t="shared" si="14"/>
        <v>0</v>
      </c>
      <c r="H149" s="155">
        <f t="shared" si="18"/>
        <v>33343.2</v>
      </c>
      <c r="I149" s="155">
        <f>C149-D149</f>
        <v>321056.7</v>
      </c>
      <c r="K149" s="173"/>
      <c r="L149" s="174"/>
    </row>
    <row r="150" spans="1:12" s="115" customFormat="1" ht="18">
      <c r="A150" s="108" t="s">
        <v>99</v>
      </c>
      <c r="B150" s="109">
        <v>10558.2</v>
      </c>
      <c r="C150" s="110">
        <v>42232</v>
      </c>
      <c r="D150" s="111">
        <f>819+819+819.1+1062.3+1173.1+1173.1+1173.2+1173.1</f>
        <v>8211.9</v>
      </c>
      <c r="E150" s="114">
        <f>D150/D107*100</f>
        <v>32.51902774367788</v>
      </c>
      <c r="F150" s="100">
        <f t="shared" si="17"/>
        <v>77.77746206739783</v>
      </c>
      <c r="G150" s="100">
        <f t="shared" si="14"/>
        <v>19.444733851108165</v>
      </c>
      <c r="H150" s="101">
        <f t="shared" si="18"/>
        <v>2346.300000000001</v>
      </c>
      <c r="I150" s="101">
        <f t="shared" si="16"/>
        <v>34020.1</v>
      </c>
      <c r="K150" s="173"/>
      <c r="L150" s="174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26826.8</v>
      </c>
      <c r="E151" s="15"/>
      <c r="F151" s="15"/>
      <c r="G151" s="6"/>
      <c r="H151" s="52"/>
      <c r="I151" s="44"/>
      <c r="K151" s="173"/>
      <c r="L151" s="175"/>
    </row>
    <row r="152" spans="1:12" ht="18.75" thickBot="1">
      <c r="A152" s="12" t="s">
        <v>18</v>
      </c>
      <c r="B152" s="40">
        <f>B6+B18+B33+B43+B51+B59+B69+B72+B77+B79+B87+B90+B95+B102+B107+B100+B84+B98+B45</f>
        <v>483344.30000000005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304439.19999999995</v>
      </c>
      <c r="E152" s="28">
        <v>100</v>
      </c>
      <c r="F152" s="3">
        <f>D152/B152*100</f>
        <v>62.98599155922599</v>
      </c>
      <c r="G152" s="3">
        <f aca="true" t="shared" si="20" ref="G152:G158">D152/C152*100</f>
        <v>14.475117747337876</v>
      </c>
      <c r="H152" s="40">
        <f aca="true" t="shared" si="21" ref="H152:H158">B152-D152</f>
        <v>178905.1000000001</v>
      </c>
      <c r="I152" s="40">
        <f aca="true" t="shared" si="22" ref="I152:I158">C152-D152</f>
        <v>1798750.5999999999</v>
      </c>
      <c r="K152" s="176"/>
      <c r="L152" s="177"/>
    </row>
    <row r="153" spans="1:12" ht="18">
      <c r="A153" s="16" t="s">
        <v>5</v>
      </c>
      <c r="B153" s="51">
        <f>B8+B20+B34+B52+B60+B91+B115+B119+B46+B140+B131+B103</f>
        <v>213112.8</v>
      </c>
      <c r="C153" s="51">
        <f>C8+C20+C34+C52+C60+C91+C115+C119+C46+C140+C131+C103</f>
        <v>889812.0000000001</v>
      </c>
      <c r="D153" s="51">
        <f>D8+D20+D34+D52+D60+D91+D115+D119+D46+D140+D131+D103</f>
        <v>161679.81000000003</v>
      </c>
      <c r="E153" s="6">
        <f>D153/D152*100</f>
        <v>53.10742177748465</v>
      </c>
      <c r="F153" s="6">
        <f aca="true" t="shared" si="23" ref="F153:F158">D153/B153*100</f>
        <v>75.86583724675386</v>
      </c>
      <c r="G153" s="6">
        <f t="shared" si="20"/>
        <v>18.17010896683794</v>
      </c>
      <c r="H153" s="52">
        <f t="shared" si="21"/>
        <v>51432.98999999996</v>
      </c>
      <c r="I153" s="62">
        <f t="shared" si="22"/>
        <v>728132.1900000001</v>
      </c>
      <c r="K153" s="173"/>
      <c r="L153" s="177"/>
    </row>
    <row r="154" spans="1:12" ht="18">
      <c r="A154" s="16" t="s">
        <v>0</v>
      </c>
      <c r="B154" s="52">
        <f>B11+B23+B36+B55+B62+B92+B49+B141+B109+B112+B96+B138</f>
        <v>48623.80000000001</v>
      </c>
      <c r="C154" s="52">
        <f>C11+C23+C36+C55+C62+C92+C49+C141+C109+C112+C96+C138</f>
        <v>110074.39999999998</v>
      </c>
      <c r="D154" s="52">
        <f>D11+D23+D36+D55+D62+D92+D49+D141+D109+D112+D96+D138</f>
        <v>26835.700000000004</v>
      </c>
      <c r="E154" s="6">
        <f>D154/D152*100</f>
        <v>8.81479783155389</v>
      </c>
      <c r="F154" s="6">
        <f t="shared" si="23"/>
        <v>55.19046228390212</v>
      </c>
      <c r="G154" s="6">
        <f t="shared" si="20"/>
        <v>24.379601433212454</v>
      </c>
      <c r="H154" s="52">
        <f t="shared" si="21"/>
        <v>21788.100000000006</v>
      </c>
      <c r="I154" s="62">
        <f t="shared" si="22"/>
        <v>83238.69999999998</v>
      </c>
      <c r="K154" s="173"/>
      <c r="L154" s="178"/>
    </row>
    <row r="155" spans="1:12" ht="18">
      <c r="A155" s="16" t="s">
        <v>1</v>
      </c>
      <c r="B155" s="51">
        <f>B22+B10+B54+B48+B61+B35+B123</f>
        <v>14223.800000000001</v>
      </c>
      <c r="C155" s="51">
        <f>C22+C10+C54+C48+C61+C35+C123</f>
        <v>54269.5</v>
      </c>
      <c r="D155" s="51">
        <f>D22+D10+D54+D48+D61+D35+D123</f>
        <v>3960.3</v>
      </c>
      <c r="E155" s="6">
        <f>D155/D152*100</f>
        <v>1.3008508759712945</v>
      </c>
      <c r="F155" s="6">
        <f t="shared" si="23"/>
        <v>27.84277056764015</v>
      </c>
      <c r="G155" s="6">
        <f t="shared" si="20"/>
        <v>7.297469112484914</v>
      </c>
      <c r="H155" s="52">
        <f t="shared" si="21"/>
        <v>10263.5</v>
      </c>
      <c r="I155" s="62">
        <f t="shared" si="22"/>
        <v>50309.2</v>
      </c>
      <c r="K155" s="156"/>
      <c r="L155" s="33"/>
    </row>
    <row r="156" spans="1:12" ht="21" customHeight="1">
      <c r="A156" s="16" t="s">
        <v>14</v>
      </c>
      <c r="B156" s="51">
        <f>B12+B24+B104+B63+B38+B93+B129+B56+B136</f>
        <v>6229</v>
      </c>
      <c r="C156" s="51">
        <f>C12+C24+C104+C63+C38+C93+C129+C56+C136</f>
        <v>40455.4</v>
      </c>
      <c r="D156" s="51">
        <f>D12+D24+D104+D63+D38+D93+D129+D56+D136</f>
        <v>4066.4</v>
      </c>
      <c r="E156" s="6">
        <f>D156/D152*100</f>
        <v>1.3357018412871933</v>
      </c>
      <c r="F156" s="6">
        <f t="shared" si="23"/>
        <v>65.28174666880719</v>
      </c>
      <c r="G156" s="6">
        <f t="shared" si="20"/>
        <v>10.0515629557488</v>
      </c>
      <c r="H156" s="52">
        <f>B156-D156</f>
        <v>2162.6</v>
      </c>
      <c r="I156" s="62">
        <f t="shared" si="22"/>
        <v>36389</v>
      </c>
      <c r="K156" s="156"/>
      <c r="L156" s="69"/>
    </row>
    <row r="157" spans="1:12" ht="18">
      <c r="A157" s="16" t="s">
        <v>2</v>
      </c>
      <c r="B157" s="51">
        <f>B9+B21+B47+B53+B122</f>
        <v>31.6</v>
      </c>
      <c r="C157" s="51">
        <f>C9+C21+C47+C53+C122</f>
        <v>113.10000000000001</v>
      </c>
      <c r="D157" s="51">
        <f>D9+D21+D47+D53+D122</f>
        <v>3.4</v>
      </c>
      <c r="E157" s="6">
        <f>D157/D152*100</f>
        <v>0.0011168075596046764</v>
      </c>
      <c r="F157" s="6">
        <f t="shared" si="23"/>
        <v>10.759493670886075</v>
      </c>
      <c r="G157" s="6">
        <f t="shared" si="20"/>
        <v>3.0061892130857646</v>
      </c>
      <c r="H157" s="52">
        <f t="shared" si="21"/>
        <v>28.200000000000003</v>
      </c>
      <c r="I157" s="62">
        <f t="shared" si="22"/>
        <v>109.7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201123.30000000005</v>
      </c>
      <c r="C158" s="64">
        <f>C152-C153-C154-C155-C156-C157</f>
        <v>1008465.3999999999</v>
      </c>
      <c r="D158" s="64">
        <f>D152-D153-D154-D155-D156-D157</f>
        <v>107893.58999999992</v>
      </c>
      <c r="E158" s="31">
        <f>D158/D152*100</f>
        <v>35.44011086614337</v>
      </c>
      <c r="F158" s="31">
        <f t="shared" si="23"/>
        <v>53.64549507690054</v>
      </c>
      <c r="G158" s="31">
        <f t="shared" si="20"/>
        <v>10.698789467640628</v>
      </c>
      <c r="H158" s="89">
        <f t="shared" si="21"/>
        <v>93229.71000000012</v>
      </c>
      <c r="I158" s="89">
        <f t="shared" si="22"/>
        <v>900571.8099999999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0"/>
      <c r="C164" s="161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304439.19999999995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304439.19999999995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2018-03-20T06:20:58Z</dcterms:modified>
  <cp:category/>
  <cp:version/>
  <cp:contentType/>
  <cp:contentStatus/>
</cp:coreProperties>
</file>